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20" windowHeight="9220" activeTab="3"/>
  </bookViews>
  <sheets>
    <sheet name="cash flow" sheetId="1" r:id="rId1"/>
    <sheet name="expenses" sheetId="2" r:id="rId2"/>
    <sheet name="by ministries" sheetId="3" r:id="rId3"/>
    <sheet name="marj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4" l="1"/>
  <c r="B31" i="4"/>
  <c r="B34" i="4"/>
  <c r="B33" i="4"/>
  <c r="B29" i="4"/>
  <c r="D26" i="4"/>
  <c r="C26" i="4"/>
  <c r="F23" i="4"/>
  <c r="E23" i="4"/>
  <c r="D23" i="4"/>
  <c r="C23" i="4"/>
  <c r="F21" i="4"/>
  <c r="E21" i="4"/>
  <c r="D21" i="4"/>
  <c r="C21" i="4"/>
  <c r="F19" i="4"/>
  <c r="E19" i="4"/>
  <c r="D19" i="4"/>
  <c r="C19" i="4"/>
  <c r="F23" i="3" l="1"/>
  <c r="D23" i="3"/>
  <c r="C23" i="3"/>
  <c r="D22" i="3"/>
  <c r="D21" i="3"/>
  <c r="D20" i="3"/>
  <c r="C21" i="3"/>
  <c r="C20" i="3"/>
  <c r="E23" i="3"/>
  <c r="E24" i="3"/>
  <c r="E22" i="3"/>
  <c r="E21" i="3"/>
  <c r="E20" i="3"/>
  <c r="F20" i="3" l="1"/>
  <c r="C25" i="3"/>
  <c r="F25" i="3" s="1"/>
  <c r="C22" i="3"/>
  <c r="C24" i="3"/>
  <c r="D10" i="2"/>
  <c r="D15" i="1"/>
  <c r="D11" i="1"/>
  <c r="D9" i="1"/>
  <c r="F22" i="3" l="1"/>
  <c r="F21" i="3"/>
  <c r="F24" i="3"/>
</calcChain>
</file>

<file path=xl/sharedStrings.xml><?xml version="1.0" encoding="utf-8"?>
<sst xmlns="http://schemas.openxmlformats.org/spreadsheetml/2006/main" count="103" uniqueCount="55">
  <si>
    <t>Payroll Liabilities</t>
  </si>
  <si>
    <t>Designated Funds</t>
  </si>
  <si>
    <t>Memorial Funds</t>
  </si>
  <si>
    <t>Designated Benevolence</t>
  </si>
  <si>
    <t>Bequest</t>
  </si>
  <si>
    <t>Restricted Cash</t>
  </si>
  <si>
    <t>Cash on Hand</t>
  </si>
  <si>
    <t>Unrestricted Cash</t>
  </si>
  <si>
    <t>Emmanuel Lutheran Church - Bakersfield</t>
  </si>
  <si>
    <t>As of June 30, 2014</t>
  </si>
  <si>
    <t>(budgeted $27,029)</t>
  </si>
  <si>
    <t>unrestricted cash 12/31/14</t>
  </si>
  <si>
    <t>projected  adjusted loss</t>
  </si>
  <si>
    <t>Administration</t>
  </si>
  <si>
    <t xml:space="preserve">Buidling </t>
  </si>
  <si>
    <t>Worship</t>
  </si>
  <si>
    <t>Ministry Teams</t>
  </si>
  <si>
    <t>Benevolence</t>
  </si>
  <si>
    <t>Staff &amp; Benefits</t>
  </si>
  <si>
    <t>Pastor</t>
  </si>
  <si>
    <t>AdminStaff</t>
  </si>
  <si>
    <t>Nursery</t>
  </si>
  <si>
    <t xml:space="preserve">Building </t>
  </si>
  <si>
    <t>Building</t>
  </si>
  <si>
    <t>Expeneses by Ministry</t>
  </si>
  <si>
    <t>Music Staff</t>
  </si>
  <si>
    <t>Lutheran Church of SoCal</t>
  </si>
  <si>
    <t>Children &amp; Youth</t>
  </si>
  <si>
    <t>Children &amp;Youth</t>
  </si>
  <si>
    <t>Youth Director</t>
  </si>
  <si>
    <t xml:space="preserve">Sunday School </t>
  </si>
  <si>
    <t>operations</t>
  </si>
  <si>
    <t>staff</t>
  </si>
  <si>
    <t>pastor's share</t>
  </si>
  <si>
    <t>total</t>
  </si>
  <si>
    <t>EO</t>
  </si>
  <si>
    <t>God</t>
  </si>
  <si>
    <t>Fellowship</t>
  </si>
  <si>
    <t>Health Ministries</t>
  </si>
  <si>
    <t>Special Events</t>
  </si>
  <si>
    <t>Council</t>
  </si>
  <si>
    <t>W</t>
  </si>
  <si>
    <t>G</t>
  </si>
  <si>
    <t>Publicity</t>
  </si>
  <si>
    <t>Insurance</t>
  </si>
  <si>
    <t>Rental Property</t>
  </si>
  <si>
    <t>Office</t>
  </si>
  <si>
    <t>Organist &amp; Choir</t>
  </si>
  <si>
    <t>Youth &amp; Children staff</t>
  </si>
  <si>
    <t>Payroll Taxes</t>
  </si>
  <si>
    <t>Each Other</t>
  </si>
  <si>
    <t>World</t>
  </si>
  <si>
    <t>Governance</t>
  </si>
  <si>
    <t>Committee budgets</t>
  </si>
  <si>
    <t>Building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</si>
</sst>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164" fontId="3" fillId="0" borderId="0" xfId="1" applyNumberFormat="1" applyFont="1"/>
    <xf numFmtId="164" fontId="0" fillId="0" borderId="1" xfId="1" applyNumberFormat="1" applyFont="1" applyBorder="1"/>
    <xf numFmtId="164" fontId="1" fillId="0" borderId="0" xfId="1" applyNumberFormat="1" applyFont="1"/>
    <xf numFmtId="164" fontId="1" fillId="0" borderId="1" xfId="1" applyNumberFormat="1" applyFont="1" applyBorder="1"/>
    <xf numFmtId="0" fontId="6" fillId="0" borderId="0" xfId="0" applyFont="1"/>
    <xf numFmtId="164" fontId="0" fillId="0" borderId="0" xfId="0" applyNumberFormat="1"/>
    <xf numFmtId="4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right"/>
    </xf>
    <xf numFmtId="9" fontId="2" fillId="0" borderId="0" xfId="2" applyFont="1" applyAlignment="1">
      <alignment horizontal="center"/>
    </xf>
    <xf numFmtId="0" fontId="7" fillId="2" borderId="0" xfId="0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3" borderId="0" xfId="0" applyFill="1"/>
    <xf numFmtId="164" fontId="0" fillId="3" borderId="0" xfId="1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1"/>
              <c:layout>
                <c:manualLayout>
                  <c:x val="-0.11524846894138233"/>
                  <c:y val="9.7387357830271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6289938757655292"/>
                  <c:y val="5.14173228346456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9573928258967631E-2"/>
                  <c:y val="-5.64180519101778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expenses!$C$4:$C$9</c:f>
              <c:strCache>
                <c:ptCount val="6"/>
                <c:pt idx="0">
                  <c:v>Administration</c:v>
                </c:pt>
                <c:pt idx="1">
                  <c:v>Buidling </c:v>
                </c:pt>
                <c:pt idx="2">
                  <c:v>Worship</c:v>
                </c:pt>
                <c:pt idx="3">
                  <c:v>Ministry Teams</c:v>
                </c:pt>
                <c:pt idx="4">
                  <c:v>Benevolence</c:v>
                </c:pt>
                <c:pt idx="5">
                  <c:v>Staff &amp; Benefits</c:v>
                </c:pt>
              </c:strCache>
            </c:strRef>
          </c:cat>
          <c:val>
            <c:numRef>
              <c:f>expenses!$D$4:$D$9</c:f>
              <c:numCache>
                <c:formatCode>_("$"* #,##0_);_("$"* \(#,##0\);_("$"* "-"??_);_(@_)</c:formatCode>
                <c:ptCount val="6"/>
                <c:pt idx="0">
                  <c:v>8285.59</c:v>
                </c:pt>
                <c:pt idx="1">
                  <c:v>7687.74</c:v>
                </c:pt>
                <c:pt idx="2">
                  <c:v>378.44</c:v>
                </c:pt>
                <c:pt idx="3">
                  <c:v>992.85</c:v>
                </c:pt>
                <c:pt idx="4">
                  <c:v>5790.05</c:v>
                </c:pt>
                <c:pt idx="5">
                  <c:v>57045.37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'by ministries'!$B$20:$B$25</c:f>
              <c:strCache>
                <c:ptCount val="6"/>
                <c:pt idx="0">
                  <c:v>Administration</c:v>
                </c:pt>
                <c:pt idx="1">
                  <c:v>Building</c:v>
                </c:pt>
                <c:pt idx="2">
                  <c:v>Worship</c:v>
                </c:pt>
                <c:pt idx="3">
                  <c:v>Children &amp; Youth</c:v>
                </c:pt>
                <c:pt idx="4">
                  <c:v>Ministry Teams</c:v>
                </c:pt>
                <c:pt idx="5">
                  <c:v>Benevolence</c:v>
                </c:pt>
              </c:strCache>
            </c:strRef>
          </c:cat>
          <c:val>
            <c:numRef>
              <c:f>'by ministries'!$F$20:$F$25</c:f>
              <c:numCache>
                <c:formatCode>_("$"* #,##0_);_("$"* \(#,##0\);_("$"* "-"??_);_(@_)</c:formatCode>
                <c:ptCount val="6"/>
                <c:pt idx="0">
                  <c:v>59993.514000000003</c:v>
                </c:pt>
                <c:pt idx="1">
                  <c:v>86280.256999999998</c:v>
                </c:pt>
                <c:pt idx="2">
                  <c:v>81866.636500000008</c:v>
                </c:pt>
                <c:pt idx="3">
                  <c:v>33887.398500000003</c:v>
                </c:pt>
                <c:pt idx="4">
                  <c:v>23712.514000000003</c:v>
                </c:pt>
                <c:pt idx="5">
                  <c:v>32246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3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Lutheran Church of SoCal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3.5398230088495665E-2"/>
                  <c:y val="-0.150481189851268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0796460176991202E-3"/>
                  <c:y val="-7.69903762029746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678466076696165E-2"/>
                  <c:y val="-2.099737532808398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71976401179941E-2"/>
                  <c:y val="-2.4496937882764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marj!$A$31:$A$34</c:f>
              <c:strCache>
                <c:ptCount val="4"/>
                <c:pt idx="0">
                  <c:v>God</c:v>
                </c:pt>
                <c:pt idx="1">
                  <c:v>Each Other</c:v>
                </c:pt>
                <c:pt idx="2">
                  <c:v>World</c:v>
                </c:pt>
                <c:pt idx="3">
                  <c:v>Governance</c:v>
                </c:pt>
              </c:strCache>
            </c:strRef>
          </c:cat>
          <c:val>
            <c:numRef>
              <c:f>marj!$B$31:$B$34</c:f>
              <c:numCache>
                <c:formatCode>_("$"* #,##0_);_("$"* \(#,##0\);_("$"* "-"??_);_(@_)</c:formatCode>
                <c:ptCount val="4"/>
                <c:pt idx="0">
                  <c:v>124103.93100000001</c:v>
                </c:pt>
                <c:pt idx="1">
                  <c:v>95395.206999999995</c:v>
                </c:pt>
                <c:pt idx="2">
                  <c:v>24974.101999999999</c:v>
                </c:pt>
                <c:pt idx="3">
                  <c:v>48158.51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123825</xdr:rowOff>
    </xdr:from>
    <xdr:to>
      <xdr:col>7</xdr:col>
      <xdr:colOff>476250</xdr:colOff>
      <xdr:row>26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27</xdr:row>
      <xdr:rowOff>38100</xdr:rowOff>
    </xdr:from>
    <xdr:to>
      <xdr:col>7</xdr:col>
      <xdr:colOff>352425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190499</xdr:rowOff>
    </xdr:from>
    <xdr:to>
      <xdr:col>6</xdr:col>
      <xdr:colOff>409575</xdr:colOff>
      <xdr:row>56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21" sqref="C20:C21"/>
    </sheetView>
  </sheetViews>
  <sheetFormatPr defaultRowHeight="14.5" x14ac:dyDescent="0.35"/>
  <cols>
    <col min="3" max="3" width="9.1796875" style="1"/>
    <col min="4" max="4" width="11.54296875" style="2" bestFit="1" customWidth="1"/>
  </cols>
  <sheetData>
    <row r="1" spans="1:5" ht="18.75" x14ac:dyDescent="0.3">
      <c r="A1" s="17" t="s">
        <v>8</v>
      </c>
      <c r="B1" s="17"/>
      <c r="C1" s="17"/>
      <c r="D1" s="17"/>
      <c r="E1" s="17"/>
    </row>
    <row r="2" spans="1:5" ht="15" x14ac:dyDescent="0.25">
      <c r="A2" s="18" t="s">
        <v>9</v>
      </c>
      <c r="B2" s="18"/>
      <c r="C2" s="18"/>
      <c r="D2" s="18"/>
      <c r="E2" s="18"/>
    </row>
    <row r="4" spans="1:5" ht="15" x14ac:dyDescent="0.25">
      <c r="C4" s="1" t="s">
        <v>0</v>
      </c>
      <c r="D4" s="2">
        <v>1467</v>
      </c>
    </row>
    <row r="5" spans="1:5" ht="15" x14ac:dyDescent="0.25">
      <c r="C5" s="1" t="s">
        <v>3</v>
      </c>
      <c r="D5" s="2">
        <v>11929</v>
      </c>
    </row>
    <row r="6" spans="1:5" ht="15" x14ac:dyDescent="0.25">
      <c r="C6" s="1" t="s">
        <v>2</v>
      </c>
      <c r="D6" s="2">
        <v>8573.4699999999993</v>
      </c>
    </row>
    <row r="7" spans="1:5" ht="15" x14ac:dyDescent="0.25">
      <c r="C7" s="1" t="s">
        <v>1</v>
      </c>
      <c r="D7" s="2">
        <v>45827.35</v>
      </c>
    </row>
    <row r="8" spans="1:5" ht="15" x14ac:dyDescent="0.25">
      <c r="C8" s="1" t="s">
        <v>4</v>
      </c>
      <c r="D8" s="6">
        <v>5806.53</v>
      </c>
    </row>
    <row r="9" spans="1:5" ht="15" x14ac:dyDescent="0.25">
      <c r="C9" s="1" t="s">
        <v>5</v>
      </c>
      <c r="D9" s="2">
        <f>SUM(D4:D8)</f>
        <v>73603.350000000006</v>
      </c>
    </row>
    <row r="10" spans="1:5" ht="15" x14ac:dyDescent="0.25">
      <c r="C10" s="1" t="s">
        <v>6</v>
      </c>
      <c r="D10" s="6">
        <v>120017.9</v>
      </c>
    </row>
    <row r="11" spans="1:5" ht="15" x14ac:dyDescent="0.25">
      <c r="C11" s="1" t="s">
        <v>7</v>
      </c>
      <c r="D11" s="2">
        <f>D10-D9</f>
        <v>46414.549999999988</v>
      </c>
    </row>
    <row r="13" spans="1:5" ht="15" x14ac:dyDescent="0.25">
      <c r="C13" s="1" t="s">
        <v>12</v>
      </c>
      <c r="D13" s="2">
        <v>-15000</v>
      </c>
      <c r="E13" s="7" t="s">
        <v>10</v>
      </c>
    </row>
    <row r="14" spans="1:5" ht="15" x14ac:dyDescent="0.25">
      <c r="D14" s="4"/>
    </row>
    <row r="15" spans="1:5" ht="15" x14ac:dyDescent="0.25">
      <c r="C15" s="1" t="s">
        <v>11</v>
      </c>
      <c r="D15" s="2">
        <f>D11+D13</f>
        <v>31414.549999999988</v>
      </c>
    </row>
  </sheetData>
  <mergeCells count="2">
    <mergeCell ref="A1:E1"/>
    <mergeCell ref="A2:E2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0"/>
  <sheetViews>
    <sheetView workbookViewId="0">
      <selection activeCell="E31" sqref="E31"/>
    </sheetView>
  </sheetViews>
  <sheetFormatPr defaultRowHeight="14.5" x14ac:dyDescent="0.35"/>
  <cols>
    <col min="3" max="3" width="9.1796875" style="1"/>
    <col min="4" max="4" width="10.54296875" style="2" bestFit="1" customWidth="1"/>
  </cols>
  <sheetData>
    <row r="4" spans="3:4" ht="15" x14ac:dyDescent="0.25">
      <c r="C4" s="1" t="s">
        <v>13</v>
      </c>
      <c r="D4" s="2">
        <v>8285.59</v>
      </c>
    </row>
    <row r="5" spans="3:4" ht="15" x14ac:dyDescent="0.25">
      <c r="C5" s="1" t="s">
        <v>14</v>
      </c>
      <c r="D5" s="2">
        <v>7687.74</v>
      </c>
    </row>
    <row r="6" spans="3:4" ht="15" x14ac:dyDescent="0.25">
      <c r="C6" s="1" t="s">
        <v>15</v>
      </c>
      <c r="D6" s="2">
        <v>378.44</v>
      </c>
    </row>
    <row r="7" spans="3:4" ht="15" x14ac:dyDescent="0.25">
      <c r="C7" s="1" t="s">
        <v>16</v>
      </c>
      <c r="D7" s="2">
        <v>992.85</v>
      </c>
    </row>
    <row r="8" spans="3:4" ht="15" x14ac:dyDescent="0.25">
      <c r="C8" s="1" t="s">
        <v>17</v>
      </c>
      <c r="D8" s="2">
        <v>5790.05</v>
      </c>
    </row>
    <row r="9" spans="3:4" ht="17.25" x14ac:dyDescent="0.4">
      <c r="C9" s="1" t="s">
        <v>18</v>
      </c>
      <c r="D9" s="3">
        <v>57045.37</v>
      </c>
    </row>
    <row r="10" spans="3:4" ht="15" x14ac:dyDescent="0.25">
      <c r="D10" s="2">
        <f>SUM(D4:D9)</f>
        <v>80180.040000000008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5" sqref="B5:B16"/>
    </sheetView>
  </sheetViews>
  <sheetFormatPr defaultRowHeight="14.5" x14ac:dyDescent="0.35"/>
  <cols>
    <col min="3" max="3" width="10.54296875" bestFit="1" customWidth="1"/>
    <col min="5" max="5" width="12.54296875" bestFit="1" customWidth="1"/>
    <col min="6" max="6" width="11.7265625" customWidth="1"/>
  </cols>
  <sheetData>
    <row r="2" spans="1:7" ht="18.75" x14ac:dyDescent="0.3">
      <c r="A2" s="17" t="s">
        <v>26</v>
      </c>
      <c r="B2" s="17"/>
      <c r="C2" s="17"/>
      <c r="D2" s="17"/>
      <c r="E2" s="17"/>
      <c r="F2" s="17"/>
      <c r="G2" s="17"/>
    </row>
    <row r="3" spans="1:7" ht="15" x14ac:dyDescent="0.25">
      <c r="A3" s="19" t="s">
        <v>24</v>
      </c>
      <c r="B3" s="19"/>
      <c r="C3" s="19"/>
      <c r="D3" s="19"/>
      <c r="E3" s="19"/>
      <c r="F3" s="19"/>
      <c r="G3" s="19"/>
    </row>
    <row r="5" spans="1:7" ht="15" x14ac:dyDescent="0.25">
      <c r="B5" s="11" t="s">
        <v>13</v>
      </c>
      <c r="C5" s="2">
        <v>18413</v>
      </c>
    </row>
    <row r="6" spans="1:7" ht="15" x14ac:dyDescent="0.25">
      <c r="B6" s="11" t="s">
        <v>22</v>
      </c>
      <c r="C6" s="2">
        <v>73547</v>
      </c>
    </row>
    <row r="7" spans="1:7" ht="15" x14ac:dyDescent="0.25">
      <c r="B7" s="11" t="s">
        <v>15</v>
      </c>
      <c r="C7" s="2">
        <v>3585.42</v>
      </c>
    </row>
    <row r="8" spans="1:7" ht="15" x14ac:dyDescent="0.25">
      <c r="B8" s="11" t="s">
        <v>16</v>
      </c>
      <c r="C8" s="2">
        <v>2850</v>
      </c>
    </row>
    <row r="9" spans="1:7" ht="15" x14ac:dyDescent="0.25">
      <c r="B9" s="11" t="s">
        <v>28</v>
      </c>
      <c r="C9" s="2">
        <v>5261.06</v>
      </c>
    </row>
    <row r="10" spans="1:7" ht="15" x14ac:dyDescent="0.25">
      <c r="B10" s="11" t="s">
        <v>17</v>
      </c>
      <c r="C10" s="2">
        <v>32246</v>
      </c>
    </row>
    <row r="11" spans="1:7" ht="15" x14ac:dyDescent="0.25">
      <c r="B11" s="11" t="s">
        <v>19</v>
      </c>
      <c r="C11" s="5">
        <v>104312.57</v>
      </c>
    </row>
    <row r="12" spans="1:7" ht="15" x14ac:dyDescent="0.25">
      <c r="B12" s="11" t="s">
        <v>25</v>
      </c>
      <c r="C12" s="2">
        <v>29617.56</v>
      </c>
    </row>
    <row r="13" spans="1:7" ht="15" x14ac:dyDescent="0.25">
      <c r="B13" s="11" t="s">
        <v>20</v>
      </c>
      <c r="C13" s="2">
        <v>23020</v>
      </c>
    </row>
    <row r="14" spans="1:7" ht="15" x14ac:dyDescent="0.25">
      <c r="B14" s="11" t="s">
        <v>29</v>
      </c>
      <c r="C14" s="2">
        <v>22200</v>
      </c>
    </row>
    <row r="15" spans="1:7" ht="15" x14ac:dyDescent="0.25">
      <c r="B15" s="11" t="s">
        <v>30</v>
      </c>
      <c r="C15" s="2">
        <v>1210.71</v>
      </c>
    </row>
    <row r="16" spans="1:7" ht="15" x14ac:dyDescent="0.25">
      <c r="B16" s="11" t="s">
        <v>21</v>
      </c>
      <c r="C16" s="5">
        <v>1723</v>
      </c>
    </row>
    <row r="17" spans="2:7" ht="15" x14ac:dyDescent="0.25">
      <c r="C17" s="8"/>
    </row>
    <row r="18" spans="2:7" ht="15" x14ac:dyDescent="0.25">
      <c r="C18" s="8"/>
    </row>
    <row r="19" spans="2:7" x14ac:dyDescent="0.35">
      <c r="C19" s="13" t="s">
        <v>31</v>
      </c>
      <c r="D19" s="13" t="s">
        <v>32</v>
      </c>
      <c r="E19" s="13" t="s">
        <v>33</v>
      </c>
      <c r="F19" s="13" t="s">
        <v>34</v>
      </c>
    </row>
    <row r="20" spans="2:7" x14ac:dyDescent="0.35">
      <c r="B20" s="11" t="s">
        <v>13</v>
      </c>
      <c r="C20" s="8">
        <f>C5</f>
        <v>18413</v>
      </c>
      <c r="D20" s="8">
        <f>C13*0.9</f>
        <v>20718</v>
      </c>
      <c r="E20" s="9">
        <f>C11*0.2</f>
        <v>20862.514000000003</v>
      </c>
      <c r="F20" s="10">
        <f t="shared" ref="F20:F25" si="0">SUM(C20:E20)</f>
        <v>59993.514000000003</v>
      </c>
      <c r="G20" s="12"/>
    </row>
    <row r="21" spans="2:7" x14ac:dyDescent="0.35">
      <c r="B21" s="11" t="s">
        <v>23</v>
      </c>
      <c r="C21" s="8">
        <f>C6</f>
        <v>73547</v>
      </c>
      <c r="D21" s="8">
        <f>C13*0.1</f>
        <v>2302</v>
      </c>
      <c r="E21" s="9">
        <f>C11*0.1</f>
        <v>10431.257000000001</v>
      </c>
      <c r="F21" s="10">
        <f t="shared" si="0"/>
        <v>86280.256999999998</v>
      </c>
      <c r="G21" s="12"/>
    </row>
    <row r="22" spans="2:7" x14ac:dyDescent="0.35">
      <c r="B22" s="11" t="s">
        <v>15</v>
      </c>
      <c r="C22" s="8">
        <f>C7</f>
        <v>3585.42</v>
      </c>
      <c r="D22" s="8">
        <f>C12+C16</f>
        <v>31340.560000000001</v>
      </c>
      <c r="E22" s="9">
        <f>C11*0.45</f>
        <v>46940.656500000005</v>
      </c>
      <c r="F22" s="10">
        <f t="shared" si="0"/>
        <v>81866.636500000008</v>
      </c>
      <c r="G22" s="12"/>
    </row>
    <row r="23" spans="2:7" x14ac:dyDescent="0.35">
      <c r="B23" s="11" t="s">
        <v>27</v>
      </c>
      <c r="C23" s="8">
        <f>C9</f>
        <v>5261.06</v>
      </c>
      <c r="D23" s="8">
        <f>C14+C15</f>
        <v>23410.71</v>
      </c>
      <c r="E23" s="9">
        <f>C11*0.05</f>
        <v>5215.6285000000007</v>
      </c>
      <c r="F23" s="10">
        <f t="shared" si="0"/>
        <v>33887.398500000003</v>
      </c>
      <c r="G23" s="12"/>
    </row>
    <row r="24" spans="2:7" x14ac:dyDescent="0.35">
      <c r="B24" s="11" t="s">
        <v>16</v>
      </c>
      <c r="C24" s="8">
        <f>C8</f>
        <v>2850</v>
      </c>
      <c r="E24" s="9">
        <f>C11*0.2</f>
        <v>20862.514000000003</v>
      </c>
      <c r="F24" s="10">
        <f t="shared" si="0"/>
        <v>23712.514000000003</v>
      </c>
      <c r="G24" s="12"/>
    </row>
    <row r="25" spans="2:7" x14ac:dyDescent="0.35">
      <c r="B25" s="11" t="s">
        <v>17</v>
      </c>
      <c r="C25" s="8">
        <f>C10</f>
        <v>32246</v>
      </c>
      <c r="F25" s="10">
        <f t="shared" si="0"/>
        <v>32246</v>
      </c>
      <c r="G25" s="12"/>
    </row>
    <row r="26" spans="2:7" x14ac:dyDescent="0.35">
      <c r="C26" s="8"/>
      <c r="D26" s="8"/>
      <c r="E26" s="9"/>
      <c r="F26" s="8"/>
    </row>
  </sheetData>
  <mergeCells count="2">
    <mergeCell ref="A2:G2"/>
    <mergeCell ref="A3:G3"/>
  </mergeCells>
  <printOptions horizontalCentered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abSelected="1" topLeftCell="A8" workbookViewId="0">
      <selection activeCell="H16" sqref="H16"/>
    </sheetView>
  </sheetViews>
  <sheetFormatPr defaultRowHeight="14.5" x14ac:dyDescent="0.35"/>
  <cols>
    <col min="1" max="1" width="20.7265625" customWidth="1"/>
    <col min="2" max="2" width="10.54296875" style="2" bestFit="1" customWidth="1"/>
    <col min="3" max="3" width="11.54296875" bestFit="1" customWidth="1"/>
    <col min="4" max="6" width="10.54296875" bestFit="1" customWidth="1"/>
  </cols>
  <sheetData>
    <row r="3" spans="1:7" x14ac:dyDescent="0.35">
      <c r="A3" t="s">
        <v>53</v>
      </c>
    </row>
    <row r="4" spans="1:7" ht="15" x14ac:dyDescent="0.25">
      <c r="A4" s="11" t="s">
        <v>15</v>
      </c>
      <c r="B4" s="2">
        <v>3585.42</v>
      </c>
      <c r="C4" t="s">
        <v>36</v>
      </c>
    </row>
    <row r="5" spans="1:7" ht="15" x14ac:dyDescent="0.25">
      <c r="A5" s="11" t="s">
        <v>28</v>
      </c>
      <c r="B5" s="2">
        <v>3743.66</v>
      </c>
      <c r="C5" t="s">
        <v>35</v>
      </c>
    </row>
    <row r="6" spans="1:7" ht="15" x14ac:dyDescent="0.25">
      <c r="A6" s="11" t="s">
        <v>28</v>
      </c>
      <c r="B6" s="2">
        <v>1517</v>
      </c>
      <c r="C6" t="s">
        <v>36</v>
      </c>
    </row>
    <row r="7" spans="1:7" ht="15" x14ac:dyDescent="0.25">
      <c r="A7" s="11" t="s">
        <v>17</v>
      </c>
      <c r="B7" s="2">
        <v>24545</v>
      </c>
      <c r="C7" t="s">
        <v>36</v>
      </c>
    </row>
    <row r="8" spans="1:7" ht="15" x14ac:dyDescent="0.25">
      <c r="A8" s="11" t="s">
        <v>38</v>
      </c>
      <c r="B8" s="2">
        <v>7558</v>
      </c>
      <c r="C8" t="s">
        <v>35</v>
      </c>
    </row>
    <row r="9" spans="1:7" ht="15" x14ac:dyDescent="0.25">
      <c r="A9" s="11" t="s">
        <v>37</v>
      </c>
      <c r="B9" s="2">
        <v>2020</v>
      </c>
      <c r="C9" t="s">
        <v>35</v>
      </c>
    </row>
    <row r="10" spans="1:7" ht="15" x14ac:dyDescent="0.25">
      <c r="A10" s="11" t="s">
        <v>39</v>
      </c>
      <c r="B10" s="2">
        <v>143</v>
      </c>
      <c r="C10" t="s">
        <v>36</v>
      </c>
    </row>
    <row r="11" spans="1:7" ht="15" x14ac:dyDescent="0.25">
      <c r="A11" s="11" t="s">
        <v>43</v>
      </c>
      <c r="B11" s="2">
        <v>3997.6</v>
      </c>
      <c r="C11" t="s">
        <v>41</v>
      </c>
    </row>
    <row r="12" spans="1:7" ht="15" x14ac:dyDescent="0.25">
      <c r="A12" s="11" t="s">
        <v>44</v>
      </c>
      <c r="B12" s="2">
        <v>4674.5600000000004</v>
      </c>
      <c r="C12" t="s">
        <v>35</v>
      </c>
    </row>
    <row r="13" spans="1:7" ht="15" x14ac:dyDescent="0.25">
      <c r="A13" s="11"/>
      <c r="C13" s="14" t="s">
        <v>36</v>
      </c>
      <c r="D13" s="14" t="s">
        <v>35</v>
      </c>
      <c r="E13" s="14" t="s">
        <v>41</v>
      </c>
      <c r="F13" s="14" t="s">
        <v>42</v>
      </c>
    </row>
    <row r="14" spans="1:7" ht="15" x14ac:dyDescent="0.25">
      <c r="A14" s="11" t="s">
        <v>54</v>
      </c>
      <c r="B14" s="2">
        <v>68872.58</v>
      </c>
      <c r="C14" s="2">
        <v>18715.91</v>
      </c>
      <c r="D14" s="2">
        <v>33178.080000000002</v>
      </c>
      <c r="E14" s="2">
        <v>5792.54</v>
      </c>
      <c r="F14" s="2">
        <v>2931.81</v>
      </c>
      <c r="G14" s="8"/>
    </row>
    <row r="15" spans="1:7" ht="15" x14ac:dyDescent="0.25">
      <c r="A15" s="11" t="s">
        <v>40</v>
      </c>
      <c r="B15" s="2">
        <v>40</v>
      </c>
      <c r="C15" t="s">
        <v>42</v>
      </c>
    </row>
    <row r="16" spans="1:7" ht="15" x14ac:dyDescent="0.25">
      <c r="A16" s="11" t="s">
        <v>40</v>
      </c>
      <c r="B16" s="2">
        <v>790</v>
      </c>
      <c r="C16" t="s">
        <v>41</v>
      </c>
    </row>
    <row r="17" spans="1:8" ht="15" x14ac:dyDescent="0.25">
      <c r="A17" s="11" t="s">
        <v>45</v>
      </c>
      <c r="B17" s="2">
        <v>15700.61</v>
      </c>
      <c r="C17" t="s">
        <v>42</v>
      </c>
    </row>
    <row r="18" spans="1:8" ht="15" x14ac:dyDescent="0.25">
      <c r="A18" s="11"/>
      <c r="C18" s="14" t="s">
        <v>36</v>
      </c>
      <c r="D18" s="14" t="s">
        <v>35</v>
      </c>
      <c r="E18" s="14" t="s">
        <v>41</v>
      </c>
      <c r="F18" s="14" t="s">
        <v>42</v>
      </c>
      <c r="G18" s="14"/>
      <c r="H18" s="14"/>
    </row>
    <row r="19" spans="1:8" ht="15" x14ac:dyDescent="0.25">
      <c r="A19" s="11" t="s">
        <v>19</v>
      </c>
      <c r="B19" s="2">
        <v>56891.28</v>
      </c>
      <c r="C19" s="2">
        <f>B19*0.3</f>
        <v>17067.383999999998</v>
      </c>
      <c r="D19" s="2">
        <f>B19*0.3</f>
        <v>17067.383999999998</v>
      </c>
      <c r="E19" s="2">
        <f>B19*0.15</f>
        <v>8533.6919999999991</v>
      </c>
      <c r="F19" s="2">
        <f>B19*0.25</f>
        <v>14222.82</v>
      </c>
      <c r="G19" s="8"/>
      <c r="H19" s="2"/>
    </row>
    <row r="20" spans="1:8" ht="15" x14ac:dyDescent="0.25">
      <c r="A20" s="11"/>
      <c r="C20" s="14" t="s">
        <v>36</v>
      </c>
      <c r="D20" s="14" t="s">
        <v>35</v>
      </c>
      <c r="E20" s="14" t="s">
        <v>41</v>
      </c>
      <c r="F20" s="14" t="s">
        <v>42</v>
      </c>
    </row>
    <row r="21" spans="1:8" ht="15" x14ac:dyDescent="0.25">
      <c r="A21" s="11" t="s">
        <v>46</v>
      </c>
      <c r="B21" s="2">
        <v>14633.1</v>
      </c>
      <c r="C21" s="8">
        <f>B21*0.25</f>
        <v>3658.2750000000001</v>
      </c>
      <c r="D21" s="8">
        <f>B21*0.25</f>
        <v>3658.2750000000001</v>
      </c>
      <c r="E21" s="8">
        <f>B21*0.25</f>
        <v>3658.2750000000001</v>
      </c>
      <c r="F21" s="8">
        <f>B21*0.25</f>
        <v>3658.2750000000001</v>
      </c>
      <c r="G21" s="8"/>
    </row>
    <row r="22" spans="1:8" ht="15" x14ac:dyDescent="0.25">
      <c r="A22" s="11"/>
      <c r="C22" s="14" t="s">
        <v>36</v>
      </c>
      <c r="D22" s="14" t="s">
        <v>35</v>
      </c>
      <c r="E22" s="14" t="s">
        <v>41</v>
      </c>
      <c r="F22" s="14" t="s">
        <v>42</v>
      </c>
    </row>
    <row r="23" spans="1:8" ht="15" x14ac:dyDescent="0.25">
      <c r="A23" s="11" t="s">
        <v>20</v>
      </c>
      <c r="B23" s="2">
        <v>22019.95</v>
      </c>
      <c r="C23" s="8">
        <f>B23*0.4</f>
        <v>8807.9800000000014</v>
      </c>
      <c r="D23" s="8">
        <f>B23*0.4</f>
        <v>8807.9800000000014</v>
      </c>
      <c r="E23" s="8">
        <f>B23*0.1</f>
        <v>2201.9950000000003</v>
      </c>
      <c r="F23" s="8">
        <f>B23*0.1</f>
        <v>2201.9950000000003</v>
      </c>
      <c r="G23" s="8"/>
    </row>
    <row r="24" spans="1:8" ht="15" x14ac:dyDescent="0.25">
      <c r="A24" s="11" t="s">
        <v>47</v>
      </c>
      <c r="B24" s="2">
        <v>26617.56</v>
      </c>
      <c r="C24" s="8" t="s">
        <v>36</v>
      </c>
      <c r="D24" s="8"/>
      <c r="E24" s="8"/>
      <c r="F24" s="8"/>
    </row>
    <row r="25" spans="1:8" ht="15" x14ac:dyDescent="0.25">
      <c r="A25" s="11"/>
      <c r="C25" s="14" t="s">
        <v>36</v>
      </c>
      <c r="D25" s="14" t="s">
        <v>35</v>
      </c>
      <c r="E25" s="14" t="s">
        <v>41</v>
      </c>
      <c r="F25" s="14" t="s">
        <v>42</v>
      </c>
    </row>
    <row r="26" spans="1:8" ht="15" x14ac:dyDescent="0.25">
      <c r="A26" s="11" t="s">
        <v>48</v>
      </c>
      <c r="B26" s="2">
        <v>32410.67</v>
      </c>
      <c r="C26" s="8">
        <f>B26*0.6</f>
        <v>19446.401999999998</v>
      </c>
      <c r="D26" s="8">
        <f>B26*0.4</f>
        <v>12964.268</v>
      </c>
      <c r="E26" s="8"/>
      <c r="F26" s="8"/>
      <c r="G26" s="8"/>
    </row>
    <row r="27" spans="1:8" ht="15" x14ac:dyDescent="0.25">
      <c r="A27" s="11" t="s">
        <v>21</v>
      </c>
      <c r="B27" s="2">
        <v>1723</v>
      </c>
      <c r="C27" s="8" t="s">
        <v>35</v>
      </c>
    </row>
    <row r="28" spans="1:8" ht="15" x14ac:dyDescent="0.25">
      <c r="A28" s="11" t="s">
        <v>49</v>
      </c>
      <c r="B28" s="2">
        <v>9403</v>
      </c>
      <c r="C28" s="8" t="s">
        <v>42</v>
      </c>
    </row>
    <row r="29" spans="1:8" ht="15" x14ac:dyDescent="0.25">
      <c r="B29" s="2">
        <f>SUM(B4:B28)</f>
        <v>300885.99</v>
      </c>
    </row>
    <row r="30" spans="1:8" ht="15" x14ac:dyDescent="0.25">
      <c r="A30" s="15"/>
      <c r="B30" s="16"/>
      <c r="C30" s="15"/>
      <c r="D30" s="15"/>
    </row>
    <row r="31" spans="1:8" ht="15" x14ac:dyDescent="0.25">
      <c r="A31" s="11" t="s">
        <v>36</v>
      </c>
      <c r="B31" s="2">
        <f>B4+B6+B10+C14+C19+C21+C23+B24+C26+B7</f>
        <v>124103.93100000001</v>
      </c>
    </row>
    <row r="32" spans="1:8" ht="15" x14ac:dyDescent="0.25">
      <c r="A32" s="11" t="s">
        <v>50</v>
      </c>
      <c r="B32" s="2">
        <f>B5+B8+B9+B12+D14+D19+D21+D23+D26+B27</f>
        <v>95395.206999999995</v>
      </c>
    </row>
    <row r="33" spans="1:2" ht="15" x14ac:dyDescent="0.25">
      <c r="A33" s="11" t="s">
        <v>51</v>
      </c>
      <c r="B33" s="2">
        <f>E14+E19+E21+E23+B11+B16</f>
        <v>24974.101999999999</v>
      </c>
    </row>
    <row r="34" spans="1:2" x14ac:dyDescent="0.35">
      <c r="A34" s="11" t="s">
        <v>52</v>
      </c>
      <c r="B34" s="2">
        <f>F14+F19+F21+F23+B28+B15+B17</f>
        <v>48158.51</v>
      </c>
    </row>
  </sheetData>
  <pageMargins left="0.7" right="0.7" top="0.75" bottom="0.75" header="0.3" footer="0.3"/>
  <pageSetup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 flow</vt:lpstr>
      <vt:lpstr>expenses</vt:lpstr>
      <vt:lpstr>by ministries</vt:lpstr>
      <vt:lpstr>marj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Hirsch</dc:creator>
  <cp:lastModifiedBy>Marjorie Funk-Pihl</cp:lastModifiedBy>
  <cp:lastPrinted>2015-08-20T01:08:46Z</cp:lastPrinted>
  <dcterms:created xsi:type="dcterms:W3CDTF">2014-07-09T19:32:14Z</dcterms:created>
  <dcterms:modified xsi:type="dcterms:W3CDTF">2015-09-07T02:37:26Z</dcterms:modified>
</cp:coreProperties>
</file>